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<sst xmlns="http://schemas.openxmlformats.org/spreadsheetml/2006/main" count="121" uniqueCount="88">
  <si>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</si>
  <si>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</si>
  <si>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</si>
  <si>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</si>
  <si>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</si>
  <si>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</si>
  <si>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</si>
  <si>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ZADAR</t>
  </si>
  <si>
    <t>Aktivnost A2204-07 ADMINISTRACIJA I UPRAVLJANJE</t>
  </si>
  <si>
    <t xml:space="preserve">Rashodi za zaposlene </t>
  </si>
  <si>
    <t>Plaće</t>
  </si>
  <si>
    <t>Plaće za redovan rad</t>
  </si>
  <si>
    <t xml:space="preserve">Ostali rashodi za zaposlene </t>
  </si>
  <si>
    <t>Doprinosi za obvezno zdravstveno osiguranje</t>
  </si>
  <si>
    <t>Ugovori o djelu - vanjski suradnici</t>
  </si>
  <si>
    <t>Novč.nakn.posl.zbog nezap.osob s inval.</t>
  </si>
  <si>
    <t>Aktivnost A2204-01 DJELATNOST SREDNJIH ŠKOLA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</si>
  <si>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</si>
  <si>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</si>
  <si>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</si>
  <si>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</si>
  <si>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</si>
  <si>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</si>
  <si>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</si>
  <si>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</si>
  <si>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Službena, radna i zaštitna odjeća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</si>
  <si>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</si>
  <si>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</si>
  <si>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</si>
  <si>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</si>
  <si>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</si>
  <si>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</si>
  <si>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usl.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</si>
  <si>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</si>
  <si>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</si>
  <si>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</si>
  <si>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</si>
  <si>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</si>
  <si>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</si>
  <si>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Financijski rashodi</t>
  </si>
  <si>
    <t>Bankarske usl. I usl. platnog prometa</t>
  </si>
  <si>
    <t>Zatezne kamate</t>
  </si>
  <si>
    <t>Tekući projekt: T2204-04 Hitne intervencije u srednjim školama</t>
  </si>
  <si>
    <t>Uredska oprema i namještaj</t>
  </si>
  <si>
    <t>Aktivnost A2205-12 Podizanje kvalitete i standarda u školstvu</t>
  </si>
  <si>
    <t>Ostali nenavedeni rashodi za zaposlene</t>
  </si>
  <si>
    <t>Naknade za prijevoz i rad na terenu</t>
  </si>
  <si>
    <t>Seminari, savjetovanja</t>
  </si>
  <si>
    <t>Službena i zaštitna odjeća</t>
  </si>
  <si>
    <t>Naknade troškova osob. izvan radn. odnosa</t>
  </si>
  <si>
    <t>Oprema za održavanje i zaštitu</t>
  </si>
  <si>
    <t>Uređaji strojevi i oprema za ost. namjene</t>
  </si>
  <si>
    <t>Knjige</t>
  </si>
  <si>
    <t>Aktivnost A2205-13 Financiranje udžbenika učenicima deficitarnih zanimanja</t>
  </si>
  <si>
    <t>Udžbenici</t>
  </si>
  <si>
    <t>Usluge telefona, telefaksa</t>
  </si>
  <si>
    <t>Uredski materijal</t>
  </si>
  <si>
    <t>Dnevnice za službeni put u zemlji</t>
  </si>
  <si>
    <t>Aktivnost A2205-01 Javne potrebe u prosvjeti - korisnici u SŠ</t>
  </si>
  <si>
    <t>Ostali nespomenuti rashodi</t>
  </si>
  <si>
    <t>KONTO</t>
  </si>
  <si>
    <t>NAZIV</t>
  </si>
  <si>
    <t>OSTVARENJE/IZVRŠENJE 2021.</t>
  </si>
  <si>
    <t>INDEKS</t>
  </si>
  <si>
    <t>Ostala komunikacijska oprema</t>
  </si>
  <si>
    <t>Ravnatelj:</t>
  </si>
  <si>
    <t>TEHNIČKA ŠKOLA ZADAR</t>
  </si>
  <si>
    <t>NIKOLE TESLE 9C</t>
  </si>
  <si>
    <t>OIB: 93183551637</t>
  </si>
  <si>
    <t>PLAN 2022</t>
  </si>
  <si>
    <t>REBALANS 1 2022</t>
  </si>
  <si>
    <t>OSTVARENJE/IZVRŠENJE 2022.</t>
  </si>
  <si>
    <t>Ostale naknade troškova zaposlenima</t>
  </si>
  <si>
    <t>Ostali nespomenuti financijski rashodi</t>
  </si>
  <si>
    <t>Plaće po sudskim presudama</t>
  </si>
  <si>
    <t>Laboratorijske usluge</t>
  </si>
  <si>
    <t>Naknade članovima povjerenstva</t>
  </si>
  <si>
    <t>Aktivnost: T2205-22 Natjecanja i smotre u SŠ</t>
  </si>
  <si>
    <t>Aktivnost AA2205-27 Udžbenici</t>
  </si>
  <si>
    <t>Tekući projekt T 4302-88 Projekt Budi spreman i kompetentan V.V.</t>
  </si>
  <si>
    <t>Plaće za prekovremeni rad</t>
  </si>
  <si>
    <t>Tekući projekt K4302-71 Projekt Bolji uvjeti za učenje kroz rad - SŠ V.V.</t>
  </si>
  <si>
    <t>Labartorijska oprema</t>
  </si>
  <si>
    <t>IZVRŠENJE FINANCIJSKOG PLANA 2022.</t>
  </si>
  <si>
    <t>Zadar, 31.03.2023.</t>
  </si>
  <si>
    <t>mr.sc. Denis Prusac, dipl.ing.</t>
  </si>
  <si>
    <t>Ukupno:</t>
  </si>
  <si>
    <r>
      <t xml:space="preserve">                                </t>
    </r>
    <r>
      <rPr>
        <b/>
        <sz val="11"/>
        <color indexed="8"/>
        <rFont val="Calibri"/>
        <family val="2"/>
      </rPr>
      <t>Ukupno: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</si>
</sst>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6" applyNumberFormat="0" applyAlignment="0" applyProtection="0"/>
    <xf numFmtId="0" fontId="15" fillId="0" borderId="7" applyNumberFormat="0" applyFill="0" applyAlignment="0" applyProtection="0"/>
    <xf numFmtId="0" fontId="32" fillId="43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44" borderId="0" applyNumberFormat="0" applyBorder="0" applyAlignment="0" applyProtection="0"/>
    <xf numFmtId="0" fontId="29" fillId="0" borderId="0">
      <alignment/>
      <protection/>
    </xf>
    <xf numFmtId="0" fontId="0" fillId="4" borderId="11" applyNumberFormat="0" applyFont="0" applyAlignment="0" applyProtection="0"/>
    <xf numFmtId="0" fontId="21" fillId="0" borderId="0">
      <alignment/>
      <protection/>
    </xf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37" fillId="0" borderId="13" applyNumberFormat="0" applyFill="0" applyAlignment="0" applyProtection="0"/>
    <xf numFmtId="0" fontId="38" fillId="45" borderId="14" applyNumberFormat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46" borderId="6" applyNumberFormat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43" fontId="3" fillId="0" borderId="0" xfId="0" applyNumberFormat="1" applyFont="1" applyFill="1" applyBorder="1" applyAlignment="1" applyProtection="1">
      <alignment wrapText="1"/>
      <protection/>
    </xf>
    <xf numFmtId="43" fontId="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43" fontId="20" fillId="0" borderId="0" xfId="0" applyNumberFormat="1" applyFont="1" applyFill="1" applyBorder="1" applyAlignment="1" applyProtection="1">
      <alignment wrapText="1"/>
      <protection/>
    </xf>
    <xf numFmtId="0" fontId="20" fillId="0" borderId="17" xfId="0" applyNumberFormat="1" applyFont="1" applyFill="1" applyBorder="1" applyAlignment="1" applyProtection="1">
      <alignment horizontal="left" vertical="center"/>
      <protection/>
    </xf>
    <xf numFmtId="43" fontId="20" fillId="0" borderId="17" xfId="0" applyNumberFormat="1" applyFont="1" applyFill="1" applyBorder="1" applyAlignment="1" applyProtection="1">
      <alignment horizontal="left" wrapText="1"/>
      <protection/>
    </xf>
    <xf numFmtId="43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8" xfId="0" applyNumberFormat="1" applyFont="1" applyFill="1" applyBorder="1" applyAlignment="1" applyProtection="1">
      <alignment horizontal="left"/>
      <protection/>
    </xf>
    <xf numFmtId="0" fontId="20" fillId="0" borderId="18" xfId="0" applyNumberFormat="1" applyFont="1" applyFill="1" applyBorder="1" applyAlignment="1" applyProtection="1">
      <alignment/>
      <protection/>
    </xf>
    <xf numFmtId="43" fontId="20" fillId="0" borderId="18" xfId="0" applyNumberFormat="1" applyFont="1" applyFill="1" applyBorder="1" applyAlignment="1" applyProtection="1">
      <alignment horizontal="center" vertical="center" wrapText="1"/>
      <protection/>
    </xf>
    <xf numFmtId="43" fontId="20" fillId="0" borderId="17" xfId="0" applyNumberFormat="1" applyFont="1" applyFill="1" applyBorder="1" applyAlignment="1" applyProtection="1">
      <alignment/>
      <protection/>
    </xf>
    <xf numFmtId="0" fontId="20" fillId="0" borderId="17" xfId="0" applyNumberFormat="1" applyFont="1" applyFill="1" applyBorder="1" applyAlignment="1" applyProtection="1">
      <alignment horizontal="left"/>
      <protection/>
    </xf>
    <xf numFmtId="0" fontId="20" fillId="0" borderId="17" xfId="0" applyNumberFormat="1" applyFont="1" applyFill="1" applyBorder="1" applyAlignment="1" applyProtection="1">
      <alignment/>
      <protection/>
    </xf>
    <xf numFmtId="43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/>
      <protection/>
    </xf>
    <xf numFmtId="43" fontId="3" fillId="0" borderId="17" xfId="0" applyNumberFormat="1" applyFont="1" applyFill="1" applyBorder="1" applyAlignment="1" applyProtection="1">
      <alignment horizontal="center" vertical="center" wrapText="1"/>
      <protection/>
    </xf>
    <xf numFmtId="43" fontId="3" fillId="0" borderId="17" xfId="0" applyNumberFormat="1" applyFont="1" applyFill="1" applyBorder="1" applyAlignment="1" applyProtection="1">
      <alignment/>
      <protection/>
    </xf>
    <xf numFmtId="0" fontId="20" fillId="0" borderId="17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wrapText="1"/>
      <protection/>
    </xf>
    <xf numFmtId="43" fontId="3" fillId="0" borderId="17" xfId="0" applyNumberFormat="1" applyFont="1" applyFill="1" applyBorder="1" applyAlignment="1" applyProtection="1">
      <alignment wrapText="1"/>
      <protection/>
    </xf>
    <xf numFmtId="43" fontId="20" fillId="0" borderId="17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wrapText="1"/>
      <protection/>
    </xf>
    <xf numFmtId="43" fontId="3" fillId="0" borderId="18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/>
      <protection/>
    </xf>
    <xf numFmtId="44" fontId="3" fillId="0" borderId="17" xfId="0" applyNumberFormat="1" applyFont="1" applyFill="1" applyBorder="1" applyAlignment="1" applyProtection="1">
      <alignment wrapText="1"/>
      <protection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/>
      <protection/>
    </xf>
    <xf numFmtId="4" fontId="3" fillId="0" borderId="19" xfId="0" applyNumberFormat="1" applyFont="1" applyFill="1" applyBorder="1" applyAlignment="1" applyProtection="1">
      <alignment horizontal="righ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/>
      <protection/>
    </xf>
    <xf numFmtId="43" fontId="3" fillId="0" borderId="19" xfId="0" applyNumberFormat="1" applyFont="1" applyFill="1" applyBorder="1" applyAlignment="1" applyProtection="1">
      <alignment wrapText="1"/>
      <protection/>
    </xf>
    <xf numFmtId="43" fontId="3" fillId="0" borderId="21" xfId="0" applyNumberFormat="1" applyFont="1" applyFill="1" applyBorder="1" applyAlignment="1" applyProtection="1">
      <alignment wrapText="1"/>
      <protection/>
    </xf>
    <xf numFmtId="43" fontId="20" fillId="47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/>
      <protection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0" fillId="0" borderId="19" xfId="0" applyNumberFormat="1" applyFont="1" applyFill="1" applyBorder="1" applyAlignment="1" applyProtection="1">
      <alignment/>
      <protection/>
    </xf>
    <xf numFmtId="43" fontId="20" fillId="0" borderId="19" xfId="0" applyNumberFormat="1" applyFont="1" applyFill="1" applyBorder="1" applyAlignment="1" applyProtection="1">
      <alignment wrapText="1"/>
      <protection/>
    </xf>
    <xf numFmtId="43" fontId="2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43" fontId="20" fillId="0" borderId="23" xfId="0" applyNumberFormat="1" applyFont="1" applyFill="1" applyBorder="1" applyAlignment="1" applyProtection="1">
      <alignment wrapText="1"/>
      <protection/>
    </xf>
    <xf numFmtId="43" fontId="20" fillId="0" borderId="24" xfId="0" applyNumberFormat="1" applyFont="1" applyFill="1" applyBorder="1" applyAlignment="1" applyProtection="1">
      <alignment wrapText="1"/>
      <protection/>
    </xf>
    <xf numFmtId="43" fontId="20" fillId="0" borderId="2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20" xfId="0" applyNumberFormat="1" applyFont="1" applyFill="1" applyBorder="1" applyAlignment="1" applyProtection="1">
      <alignment horizontal="left"/>
      <protection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20" fillId="0" borderId="21" xfId="0" applyNumberFormat="1" applyFont="1" applyFill="1" applyBorder="1" applyAlignment="1" applyProtection="1">
      <alignment horizontal="left"/>
      <protection/>
    </xf>
    <xf numFmtId="0" fontId="20" fillId="0" borderId="17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bično_List4" xfId="90"/>
    <cellStyle name="Output" xfId="91"/>
    <cellStyle name="Percent" xfId="92"/>
    <cellStyle name="Povezana ćelija" xfId="93"/>
    <cellStyle name="Provjera ćelije" xfId="94"/>
    <cellStyle name="Tekst objašnjenja" xfId="95"/>
    <cellStyle name="Title" xfId="96"/>
    <cellStyle name="Total" xfId="97"/>
    <cellStyle name="Ukupni zbroj" xfId="98"/>
    <cellStyle name="Unos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2"/>
  <sheetViews>
    <sheetView tabSelected="1" view="pageBreakPreview" zoomScale="98" zoomScaleNormal="98" zoomScaleSheetLayoutView="98" workbookViewId="0" topLeftCell="A1">
      <selection activeCell="C100" sqref="C100"/>
    </sheetView>
  </sheetViews>
  <sheetFormatPr defaultColWidth="9.140625" defaultRowHeight="12.75"/>
  <cols>
    <col min="1" max="1" width="14.421875" style="3" customWidth="1"/>
    <col min="2" max="2" width="46.140625" style="4" bestFit="1" customWidth="1"/>
    <col min="3" max="3" width="18.28125" style="5" customWidth="1"/>
    <col min="4" max="4" width="14.140625" style="5" customWidth="1"/>
    <col min="5" max="5" width="26.00390625" style="5" customWidth="1"/>
    <col min="6" max="6" width="23.28125" style="5" bestFit="1" customWidth="1"/>
    <col min="7" max="7" width="13.28125" style="6" customWidth="1"/>
    <col min="9" max="9" width="13.7109375" style="0" bestFit="1" customWidth="1"/>
  </cols>
  <sheetData>
    <row r="2" ht="15">
      <c r="A2" s="3" t="s">
        <v>66</v>
      </c>
    </row>
    <row r="3" ht="15">
      <c r="A3" s="3" t="s">
        <v>67</v>
      </c>
    </row>
    <row r="4" ht="15">
      <c r="A4" s="3" t="s">
        <v>7</v>
      </c>
    </row>
    <row r="5" ht="15">
      <c r="A5" s="3" t="s">
        <v>68</v>
      </c>
    </row>
    <row r="7" spans="1:7" ht="15">
      <c r="A7" s="54" t="s">
        <v>83</v>
      </c>
      <c r="B7" s="54"/>
      <c r="C7" s="54"/>
      <c r="D7" s="54"/>
      <c r="E7" s="54"/>
      <c r="F7" s="54"/>
      <c r="G7" s="54"/>
    </row>
    <row r="8" spans="1:6" ht="15">
      <c r="A8" s="7"/>
      <c r="B8" s="8"/>
      <c r="C8" s="9"/>
      <c r="D8" s="9"/>
      <c r="E8" s="9"/>
      <c r="F8" s="9"/>
    </row>
    <row r="9" spans="1:7" ht="45">
      <c r="A9" s="10" t="s">
        <v>60</v>
      </c>
      <c r="B9" s="10" t="s">
        <v>61</v>
      </c>
      <c r="C9" s="11" t="s">
        <v>62</v>
      </c>
      <c r="D9" s="12" t="s">
        <v>69</v>
      </c>
      <c r="E9" s="41" t="s">
        <v>70</v>
      </c>
      <c r="F9" s="41" t="s">
        <v>71</v>
      </c>
      <c r="G9" s="12" t="s">
        <v>63</v>
      </c>
    </row>
    <row r="10" spans="1:7" ht="15">
      <c r="A10" s="58" t="s">
        <v>8</v>
      </c>
      <c r="B10" s="58"/>
      <c r="C10" s="58"/>
      <c r="D10" s="58"/>
      <c r="E10" s="58"/>
      <c r="F10" s="58"/>
      <c r="G10" s="58"/>
    </row>
    <row r="11" spans="1:7" ht="15">
      <c r="A11" s="13">
        <v>31</v>
      </c>
      <c r="B11" s="14" t="s">
        <v>9</v>
      </c>
      <c r="C11" s="15">
        <f>SUM(C12+C14+C16)</f>
        <v>8180986.04</v>
      </c>
      <c r="D11" s="15">
        <f>SUM(D12+D14+D16)</f>
        <v>9304204</v>
      </c>
      <c r="E11" s="15">
        <f>SUM(E12+E14+E16)</f>
        <v>10351912</v>
      </c>
      <c r="F11" s="15">
        <v>8434528.81</v>
      </c>
      <c r="G11" s="16">
        <f aca="true" t="shared" si="0" ref="G11:G20">(F11/E11)*100</f>
        <v>81.47798020307746</v>
      </c>
    </row>
    <row r="12" spans="1:7" ht="15">
      <c r="A12" s="17">
        <v>311</v>
      </c>
      <c r="B12" s="18" t="s">
        <v>10</v>
      </c>
      <c r="C12" s="19">
        <v>6813737.94</v>
      </c>
      <c r="D12" s="19">
        <v>7930704</v>
      </c>
      <c r="E12" s="19">
        <v>8280912</v>
      </c>
      <c r="F12" s="19">
        <f>+F13</f>
        <v>6985176.58</v>
      </c>
      <c r="G12" s="16">
        <f t="shared" si="0"/>
        <v>84.3527449633567</v>
      </c>
    </row>
    <row r="13" spans="1:7" ht="15">
      <c r="A13" s="20">
        <v>3111</v>
      </c>
      <c r="B13" s="21" t="s">
        <v>11</v>
      </c>
      <c r="C13" s="22">
        <v>6813737.94</v>
      </c>
      <c r="D13" s="22">
        <v>7930704</v>
      </c>
      <c r="E13" s="22">
        <v>8280912</v>
      </c>
      <c r="F13" s="22">
        <v>6985176.58</v>
      </c>
      <c r="G13" s="23">
        <f t="shared" si="0"/>
        <v>84.3527449633567</v>
      </c>
    </row>
    <row r="14" spans="1:7" ht="15">
      <c r="A14" s="17">
        <v>312</v>
      </c>
      <c r="B14" s="24" t="s">
        <v>12</v>
      </c>
      <c r="C14" s="19">
        <f>+C15</f>
        <v>255730.93</v>
      </c>
      <c r="D14" s="19">
        <f>+D15</f>
        <v>250300</v>
      </c>
      <c r="E14" s="19">
        <f>+E15</f>
        <v>273000</v>
      </c>
      <c r="F14" s="19">
        <f>+F15</f>
        <v>293623.1</v>
      </c>
      <c r="G14" s="16">
        <f t="shared" si="0"/>
        <v>107.55424908424907</v>
      </c>
    </row>
    <row r="15" spans="1:7" ht="15">
      <c r="A15" s="20">
        <v>3121</v>
      </c>
      <c r="B15" s="21" t="s">
        <v>12</v>
      </c>
      <c r="C15" s="22">
        <v>255730.93</v>
      </c>
      <c r="D15" s="22">
        <v>250300</v>
      </c>
      <c r="E15" s="22">
        <v>273000</v>
      </c>
      <c r="F15" s="22">
        <v>293623.1</v>
      </c>
      <c r="G15" s="23">
        <f t="shared" si="0"/>
        <v>107.55424908424907</v>
      </c>
    </row>
    <row r="16" spans="1:7" ht="15">
      <c r="A16" s="17">
        <v>313</v>
      </c>
      <c r="B16" s="18" t="s">
        <v>0</v>
      </c>
      <c r="C16" s="19">
        <f>+C17</f>
        <v>1111517.17</v>
      </c>
      <c r="D16" s="19">
        <f>+D17</f>
        <v>1123200</v>
      </c>
      <c r="E16" s="19">
        <f>+E17</f>
        <v>1798000</v>
      </c>
      <c r="F16" s="19">
        <v>1155729.13</v>
      </c>
      <c r="G16" s="16">
        <f t="shared" si="0"/>
        <v>64.27859454949943</v>
      </c>
    </row>
    <row r="17" spans="1:7" ht="24" customHeight="1">
      <c r="A17" s="20">
        <v>31321</v>
      </c>
      <c r="B17" s="25" t="s">
        <v>13</v>
      </c>
      <c r="C17" s="22">
        <v>1111517.17</v>
      </c>
      <c r="D17" s="22">
        <v>1123200</v>
      </c>
      <c r="E17" s="22">
        <v>1798000</v>
      </c>
      <c r="F17" s="22">
        <v>1155729.13</v>
      </c>
      <c r="G17" s="23">
        <f t="shared" si="0"/>
        <v>64.27859454949943</v>
      </c>
    </row>
    <row r="18" spans="1:7" ht="24" customHeight="1">
      <c r="A18" s="42">
        <v>32</v>
      </c>
      <c r="B18" s="24" t="s">
        <v>1</v>
      </c>
      <c r="C18" s="19">
        <v>20325</v>
      </c>
      <c r="D18" s="19">
        <v>20400</v>
      </c>
      <c r="E18" s="19">
        <v>25500</v>
      </c>
      <c r="F18" s="19">
        <v>22325</v>
      </c>
      <c r="G18" s="16">
        <f t="shared" si="0"/>
        <v>87.54901960784314</v>
      </c>
    </row>
    <row r="19" spans="1:7" ht="15">
      <c r="A19" s="17">
        <v>32372</v>
      </c>
      <c r="B19" s="24" t="s">
        <v>14</v>
      </c>
      <c r="C19" s="19">
        <v>0</v>
      </c>
      <c r="D19" s="19"/>
      <c r="E19" s="19">
        <v>3000</v>
      </c>
      <c r="F19" s="19">
        <v>0</v>
      </c>
      <c r="G19" s="16">
        <f t="shared" si="0"/>
        <v>0</v>
      </c>
    </row>
    <row r="20" spans="1:7" ht="15">
      <c r="A20" s="17">
        <v>32955</v>
      </c>
      <c r="B20" s="24" t="s">
        <v>15</v>
      </c>
      <c r="C20" s="19">
        <v>20325</v>
      </c>
      <c r="D20" s="19">
        <v>20400</v>
      </c>
      <c r="E20" s="19">
        <v>22500</v>
      </c>
      <c r="F20" s="19">
        <v>22325</v>
      </c>
      <c r="G20" s="16">
        <f t="shared" si="0"/>
        <v>99.22222222222223</v>
      </c>
    </row>
    <row r="21" spans="1:7" ht="15">
      <c r="A21" s="42"/>
      <c r="B21" s="24" t="s">
        <v>86</v>
      </c>
      <c r="C21" s="19">
        <f>SUM(C11+C18)</f>
        <v>8201311.04</v>
      </c>
      <c r="D21" s="19">
        <f>SUM(D11+D20)</f>
        <v>9324604</v>
      </c>
      <c r="E21" s="19">
        <f>SUM(E11+E18)</f>
        <v>10377412</v>
      </c>
      <c r="F21" s="19">
        <f>SUM(F11+F18)</f>
        <v>8456853.81</v>
      </c>
      <c r="G21" s="16">
        <v>81.49</v>
      </c>
    </row>
    <row r="22" spans="1:7" ht="15">
      <c r="A22" s="58" t="s">
        <v>16</v>
      </c>
      <c r="B22" s="58"/>
      <c r="C22" s="58"/>
      <c r="D22" s="58"/>
      <c r="E22" s="58"/>
      <c r="F22" s="58"/>
      <c r="G22" s="58"/>
    </row>
    <row r="23" spans="1:7" ht="15">
      <c r="A23" s="13">
        <v>32</v>
      </c>
      <c r="B23" s="14" t="s">
        <v>1</v>
      </c>
      <c r="C23" s="15">
        <f>SUM(C24+C29+C36+C46)</f>
        <v>789856.6199999999</v>
      </c>
      <c r="D23" s="15">
        <f>SUM(D24+D29+D36+D46)</f>
        <v>841583.23</v>
      </c>
      <c r="E23" s="15">
        <f>SUM(E24+E29+E36+E46)</f>
        <v>888936.45</v>
      </c>
      <c r="F23" s="15">
        <f>SUM(F24+F29+F36+F46)</f>
        <v>885704.28</v>
      </c>
      <c r="G23" s="23">
        <f>(F23/E23)*100</f>
        <v>99.63640032985485</v>
      </c>
    </row>
    <row r="24" spans="1:7" ht="15">
      <c r="A24" s="17">
        <v>321</v>
      </c>
      <c r="B24" s="24" t="s">
        <v>2</v>
      </c>
      <c r="C24" s="19">
        <f>SUM(C25+C26+C27+C28)</f>
        <v>187694.77000000002</v>
      </c>
      <c r="D24" s="19">
        <f>SUM(D25+D26+D27+D28)</f>
        <v>226000</v>
      </c>
      <c r="E24" s="19">
        <f>SUM(E25+E26+E27+E28)</f>
        <v>259126.16</v>
      </c>
      <c r="F24" s="19">
        <f>SUM(F25+F26+F27+F28)</f>
        <v>257936.94</v>
      </c>
      <c r="G24" s="16">
        <f aca="true" t="shared" si="1" ref="G24:G52">(F24/E24)*100</f>
        <v>99.54106524790859</v>
      </c>
    </row>
    <row r="25" spans="1:7" ht="15">
      <c r="A25" s="20">
        <v>3211</v>
      </c>
      <c r="B25" s="21" t="s">
        <v>17</v>
      </c>
      <c r="C25" s="22">
        <v>13890.64</v>
      </c>
      <c r="D25" s="22">
        <v>30000</v>
      </c>
      <c r="E25" s="22">
        <v>24270</v>
      </c>
      <c r="F25" s="22">
        <v>23080.78</v>
      </c>
      <c r="G25" s="23">
        <f t="shared" si="1"/>
        <v>95.10004120313144</v>
      </c>
    </row>
    <row r="26" spans="1:9" ht="30">
      <c r="A26" s="20">
        <v>3212</v>
      </c>
      <c r="B26" s="25" t="s">
        <v>18</v>
      </c>
      <c r="C26" s="22">
        <v>169329.13</v>
      </c>
      <c r="D26" s="22">
        <v>189000</v>
      </c>
      <c r="E26" s="22">
        <v>230626.16</v>
      </c>
      <c r="F26" s="22">
        <v>230626.16</v>
      </c>
      <c r="G26" s="23">
        <f t="shared" si="1"/>
        <v>100</v>
      </c>
      <c r="I26" s="2"/>
    </row>
    <row r="27" spans="1:7" ht="15">
      <c r="A27" s="20">
        <v>3213</v>
      </c>
      <c r="B27" s="25" t="s">
        <v>19</v>
      </c>
      <c r="C27" s="22">
        <v>2895</v>
      </c>
      <c r="D27" s="22">
        <v>5000</v>
      </c>
      <c r="E27" s="22">
        <v>2730</v>
      </c>
      <c r="F27" s="22">
        <v>2730</v>
      </c>
      <c r="G27" s="23">
        <f t="shared" si="1"/>
        <v>100</v>
      </c>
    </row>
    <row r="28" spans="1:7" ht="15">
      <c r="A28" s="20">
        <v>3214</v>
      </c>
      <c r="B28" s="25" t="s">
        <v>72</v>
      </c>
      <c r="C28" s="22">
        <v>1580</v>
      </c>
      <c r="D28" s="22">
        <v>2000</v>
      </c>
      <c r="E28" s="22">
        <v>1500</v>
      </c>
      <c r="F28" s="22">
        <v>1500</v>
      </c>
      <c r="G28" s="23">
        <f t="shared" si="1"/>
        <v>100</v>
      </c>
    </row>
    <row r="29" spans="1:7" ht="15">
      <c r="A29" s="17">
        <v>322</v>
      </c>
      <c r="B29" s="24" t="s">
        <v>3</v>
      </c>
      <c r="C29" s="19">
        <f>SUM(C30+C31+C32+C33+C34+C35)</f>
        <v>344415.48</v>
      </c>
      <c r="D29" s="19">
        <f>+D30+D31+D32+D33+D34+D35</f>
        <v>336000</v>
      </c>
      <c r="E29" s="19">
        <f>SUM(E30+E31+E32+E33+E34+E35)</f>
        <v>371318.56</v>
      </c>
      <c r="F29" s="19">
        <f>SUM(F30+F31+F32+F33+F34+F35)</f>
        <v>370750.86</v>
      </c>
      <c r="G29" s="16">
        <f t="shared" si="1"/>
        <v>99.84711240935546</v>
      </c>
    </row>
    <row r="30" spans="1:7" ht="15">
      <c r="A30" s="20">
        <v>3221</v>
      </c>
      <c r="B30" s="25" t="s">
        <v>20</v>
      </c>
      <c r="C30" s="22">
        <v>64260.73</v>
      </c>
      <c r="D30" s="22">
        <v>57000</v>
      </c>
      <c r="E30" s="22">
        <v>80800</v>
      </c>
      <c r="F30" s="22">
        <v>80800</v>
      </c>
      <c r="G30" s="23">
        <f t="shared" si="1"/>
        <v>100</v>
      </c>
    </row>
    <row r="31" spans="1:7" ht="15">
      <c r="A31" s="20">
        <v>3222</v>
      </c>
      <c r="B31" s="21" t="s">
        <v>21</v>
      </c>
      <c r="C31" s="22">
        <v>53753.3</v>
      </c>
      <c r="D31" s="22">
        <v>55000</v>
      </c>
      <c r="E31" s="22">
        <v>49740.05</v>
      </c>
      <c r="F31" s="22">
        <v>49740.05</v>
      </c>
      <c r="G31" s="23">
        <f t="shared" si="1"/>
        <v>100</v>
      </c>
    </row>
    <row r="32" spans="1:7" ht="15">
      <c r="A32" s="20">
        <v>3223</v>
      </c>
      <c r="B32" s="21" t="s">
        <v>22</v>
      </c>
      <c r="C32" s="22">
        <v>184583.65</v>
      </c>
      <c r="D32" s="22">
        <v>189000</v>
      </c>
      <c r="E32" s="22">
        <v>220365.87</v>
      </c>
      <c r="F32" s="22">
        <v>219879.81</v>
      </c>
      <c r="G32" s="23">
        <f t="shared" si="1"/>
        <v>99.77943045354529</v>
      </c>
    </row>
    <row r="33" spans="1:9" ht="30">
      <c r="A33" s="20">
        <v>3224</v>
      </c>
      <c r="B33" s="25" t="s">
        <v>23</v>
      </c>
      <c r="C33" s="22">
        <v>31794.01</v>
      </c>
      <c r="D33" s="22">
        <v>25000</v>
      </c>
      <c r="E33" s="22">
        <v>11412.64</v>
      </c>
      <c r="F33" s="22">
        <v>11412.64</v>
      </c>
      <c r="G33" s="23">
        <f t="shared" si="1"/>
        <v>100</v>
      </c>
      <c r="I33" s="1"/>
    </row>
    <row r="34" spans="1:7" ht="15">
      <c r="A34" s="20">
        <v>3225</v>
      </c>
      <c r="B34" s="21" t="s">
        <v>24</v>
      </c>
      <c r="C34" s="22">
        <v>5286.86</v>
      </c>
      <c r="D34" s="22">
        <v>5000</v>
      </c>
      <c r="E34" s="22">
        <v>4000</v>
      </c>
      <c r="F34" s="22">
        <v>3918.36</v>
      </c>
      <c r="G34" s="23">
        <f t="shared" si="1"/>
        <v>97.959</v>
      </c>
    </row>
    <row r="35" spans="1:7" ht="15">
      <c r="A35" s="20">
        <v>3227</v>
      </c>
      <c r="B35" s="25" t="s">
        <v>25</v>
      </c>
      <c r="C35" s="22">
        <v>4736.93</v>
      </c>
      <c r="D35" s="22">
        <v>5000</v>
      </c>
      <c r="E35" s="22">
        <v>5000</v>
      </c>
      <c r="F35" s="22">
        <v>5000</v>
      </c>
      <c r="G35" s="23">
        <f t="shared" si="1"/>
        <v>100</v>
      </c>
    </row>
    <row r="36" spans="1:7" ht="15">
      <c r="A36" s="17">
        <v>323</v>
      </c>
      <c r="B36" s="18" t="s">
        <v>4</v>
      </c>
      <c r="C36" s="19">
        <f>SUM(C37+C38+C39+C40+C41+C42+C43+C44+C45)</f>
        <v>227908.43</v>
      </c>
      <c r="D36" s="19">
        <f>+D37+D38+D39+D40+D41+D42+D43+D44+D45</f>
        <v>242000</v>
      </c>
      <c r="E36" s="19">
        <f>SUM(E37+E38+E39+E40+E41+E42+E43+E44+E45)</f>
        <v>236344.9</v>
      </c>
      <c r="F36" s="19">
        <f>SUM(F37+F38+F39+F40+F41+F42+F43+F44+F45)</f>
        <v>236271.72</v>
      </c>
      <c r="G36" s="16">
        <f t="shared" si="1"/>
        <v>99.96903677633831</v>
      </c>
    </row>
    <row r="37" spans="1:7" ht="15">
      <c r="A37" s="20">
        <v>3231</v>
      </c>
      <c r="B37" s="25" t="s">
        <v>26</v>
      </c>
      <c r="C37" s="22">
        <v>20680.23</v>
      </c>
      <c r="D37" s="22">
        <v>21000</v>
      </c>
      <c r="E37" s="22">
        <v>20594.02</v>
      </c>
      <c r="F37" s="22">
        <v>20594.02</v>
      </c>
      <c r="G37" s="23">
        <f t="shared" si="1"/>
        <v>100</v>
      </c>
    </row>
    <row r="38" spans="1:7" ht="15">
      <c r="A38" s="20">
        <v>3232</v>
      </c>
      <c r="B38" s="25" t="s">
        <v>27</v>
      </c>
      <c r="C38" s="22">
        <v>28961.5</v>
      </c>
      <c r="D38" s="22">
        <v>25000</v>
      </c>
      <c r="E38" s="22">
        <v>25117.83</v>
      </c>
      <c r="F38" s="22">
        <v>25117.83</v>
      </c>
      <c r="G38" s="23">
        <f t="shared" si="1"/>
        <v>100</v>
      </c>
    </row>
    <row r="39" spans="1:7" ht="15">
      <c r="A39" s="20">
        <v>3233</v>
      </c>
      <c r="B39" s="25" t="s">
        <v>28</v>
      </c>
      <c r="C39" s="22">
        <v>960</v>
      </c>
      <c r="D39" s="22">
        <v>1500</v>
      </c>
      <c r="E39" s="22">
        <v>1000</v>
      </c>
      <c r="F39" s="22">
        <v>960</v>
      </c>
      <c r="G39" s="23">
        <f t="shared" si="1"/>
        <v>96</v>
      </c>
    </row>
    <row r="40" spans="1:7" ht="15">
      <c r="A40" s="20">
        <v>3234</v>
      </c>
      <c r="B40" s="21" t="s">
        <v>29</v>
      </c>
      <c r="C40" s="22">
        <v>51557.94</v>
      </c>
      <c r="D40" s="22">
        <v>60000</v>
      </c>
      <c r="E40" s="22">
        <v>61968.95</v>
      </c>
      <c r="F40" s="22">
        <v>61968.95</v>
      </c>
      <c r="G40" s="23">
        <f t="shared" si="1"/>
        <v>100</v>
      </c>
    </row>
    <row r="41" spans="1:7" ht="15">
      <c r="A41" s="20">
        <v>3235</v>
      </c>
      <c r="B41" s="21" t="s">
        <v>30</v>
      </c>
      <c r="C41" s="22">
        <v>0</v>
      </c>
      <c r="D41" s="22">
        <v>9500</v>
      </c>
      <c r="E41" s="22">
        <v>0</v>
      </c>
      <c r="F41" s="22">
        <v>0</v>
      </c>
      <c r="G41" s="23" t="e">
        <f t="shared" si="1"/>
        <v>#DIV/0!</v>
      </c>
    </row>
    <row r="42" spans="1:7" ht="15">
      <c r="A42" s="20">
        <v>3236</v>
      </c>
      <c r="B42" s="25" t="s">
        <v>31</v>
      </c>
      <c r="C42" s="22">
        <v>11000</v>
      </c>
      <c r="D42" s="22">
        <v>19000</v>
      </c>
      <c r="E42" s="22">
        <v>34100</v>
      </c>
      <c r="F42" s="22">
        <v>34100</v>
      </c>
      <c r="G42" s="23">
        <f t="shared" si="1"/>
        <v>100</v>
      </c>
    </row>
    <row r="43" spans="1:7" ht="15">
      <c r="A43" s="20">
        <v>3237</v>
      </c>
      <c r="B43" s="21" t="s">
        <v>32</v>
      </c>
      <c r="C43" s="22">
        <v>21640.78</v>
      </c>
      <c r="D43" s="22">
        <v>20000</v>
      </c>
      <c r="E43" s="22">
        <v>6468.75</v>
      </c>
      <c r="F43" s="22">
        <v>6437.5</v>
      </c>
      <c r="G43" s="23">
        <f t="shared" si="1"/>
        <v>99.51690821256038</v>
      </c>
    </row>
    <row r="44" spans="1:7" ht="15">
      <c r="A44" s="20">
        <v>3238</v>
      </c>
      <c r="B44" s="21" t="s">
        <v>33</v>
      </c>
      <c r="C44" s="26">
        <v>16319.12</v>
      </c>
      <c r="D44" s="26">
        <v>16000</v>
      </c>
      <c r="E44" s="26">
        <v>16720.35</v>
      </c>
      <c r="F44" s="26">
        <v>16720.29</v>
      </c>
      <c r="G44" s="23">
        <f t="shared" si="1"/>
        <v>99.99964115583705</v>
      </c>
    </row>
    <row r="45" spans="1:7" ht="15">
      <c r="A45" s="20">
        <v>3239</v>
      </c>
      <c r="B45" s="21" t="s">
        <v>34</v>
      </c>
      <c r="C45" s="26">
        <v>76788.86</v>
      </c>
      <c r="D45" s="26">
        <v>70000</v>
      </c>
      <c r="E45" s="26">
        <v>70375</v>
      </c>
      <c r="F45" s="26">
        <v>70373.13</v>
      </c>
      <c r="G45" s="23">
        <f t="shared" si="1"/>
        <v>99.99734280639431</v>
      </c>
    </row>
    <row r="46" spans="1:7" ht="15">
      <c r="A46" s="17">
        <v>329</v>
      </c>
      <c r="B46" s="24" t="s">
        <v>5</v>
      </c>
      <c r="C46" s="27">
        <f>+C47+C48+C49+C50+C51</f>
        <v>29837.940000000002</v>
      </c>
      <c r="D46" s="27">
        <f>+D47+D48+D49+D50+D51</f>
        <v>37583.229999999996</v>
      </c>
      <c r="E46" s="27">
        <f>SUM(E47+E48+E49+E50+E51)</f>
        <v>22146.829999999998</v>
      </c>
      <c r="F46" s="27">
        <f>+F47+F48+F49+F50+F51</f>
        <v>20744.76</v>
      </c>
      <c r="G46" s="16">
        <f t="shared" si="1"/>
        <v>93.66920683456729</v>
      </c>
    </row>
    <row r="47" spans="1:7" ht="15">
      <c r="A47" s="20">
        <v>3292</v>
      </c>
      <c r="B47" s="21" t="s">
        <v>35</v>
      </c>
      <c r="C47" s="26">
        <v>8536.82</v>
      </c>
      <c r="D47" s="26">
        <v>14983.23</v>
      </c>
      <c r="E47" s="26">
        <v>4951.19</v>
      </c>
      <c r="F47" s="26">
        <v>4906.92</v>
      </c>
      <c r="G47" s="23">
        <f t="shared" si="1"/>
        <v>99.10587151775636</v>
      </c>
    </row>
    <row r="48" spans="1:7" ht="15">
      <c r="A48" s="20">
        <v>3293</v>
      </c>
      <c r="B48" s="21" t="s">
        <v>36</v>
      </c>
      <c r="C48" s="26">
        <v>8444.87</v>
      </c>
      <c r="D48" s="26">
        <v>12000</v>
      </c>
      <c r="E48" s="26">
        <v>8895.68</v>
      </c>
      <c r="F48" s="26">
        <v>7810.54</v>
      </c>
      <c r="G48" s="23">
        <f t="shared" si="1"/>
        <v>87.80149465808122</v>
      </c>
    </row>
    <row r="49" spans="1:7" ht="15">
      <c r="A49" s="20">
        <v>3294</v>
      </c>
      <c r="B49" s="21" t="s">
        <v>37</v>
      </c>
      <c r="C49" s="26">
        <v>0</v>
      </c>
      <c r="D49" s="26">
        <v>500</v>
      </c>
      <c r="E49" s="26">
        <v>199.96</v>
      </c>
      <c r="F49" s="26">
        <v>0</v>
      </c>
      <c r="G49" s="23">
        <f t="shared" si="1"/>
        <v>0</v>
      </c>
    </row>
    <row r="50" spans="1:7" ht="15">
      <c r="A50" s="20">
        <v>3295</v>
      </c>
      <c r="B50" s="21" t="s">
        <v>38</v>
      </c>
      <c r="C50" s="26">
        <v>0</v>
      </c>
      <c r="D50" s="26">
        <v>100</v>
      </c>
      <c r="E50" s="26">
        <v>100</v>
      </c>
      <c r="F50" s="26">
        <v>27.3</v>
      </c>
      <c r="G50" s="23">
        <f t="shared" si="1"/>
        <v>27.3</v>
      </c>
    </row>
    <row r="51" spans="1:7" ht="15">
      <c r="A51" s="20">
        <v>3299</v>
      </c>
      <c r="B51" s="21" t="s">
        <v>5</v>
      </c>
      <c r="C51" s="26">
        <v>12856.25</v>
      </c>
      <c r="D51" s="26">
        <v>10000</v>
      </c>
      <c r="E51" s="26">
        <v>8000</v>
      </c>
      <c r="F51" s="26">
        <v>8000</v>
      </c>
      <c r="G51" s="23">
        <f t="shared" si="1"/>
        <v>100</v>
      </c>
    </row>
    <row r="52" spans="1:7" ht="15">
      <c r="A52" s="17">
        <v>34</v>
      </c>
      <c r="B52" s="18" t="s">
        <v>39</v>
      </c>
      <c r="C52" s="27">
        <v>334.03</v>
      </c>
      <c r="D52" s="27">
        <v>600</v>
      </c>
      <c r="E52" s="27">
        <v>600</v>
      </c>
      <c r="F52" s="27">
        <v>436.59</v>
      </c>
      <c r="G52" s="23">
        <f t="shared" si="1"/>
        <v>72.76499999999999</v>
      </c>
    </row>
    <row r="53" spans="1:7" ht="15">
      <c r="A53" s="17">
        <v>343</v>
      </c>
      <c r="B53" s="18" t="s">
        <v>6</v>
      </c>
      <c r="C53" s="27">
        <f>SUM(C54+C55)</f>
        <v>334.03</v>
      </c>
      <c r="D53" s="27">
        <f>+D54+D55</f>
        <v>600</v>
      </c>
      <c r="E53" s="27">
        <f>+E54+E55</f>
        <v>600</v>
      </c>
      <c r="F53" s="27">
        <f>+F54+F55</f>
        <v>436.59000000000003</v>
      </c>
      <c r="G53" s="16">
        <f>(F53/E53)*100</f>
        <v>72.765</v>
      </c>
    </row>
    <row r="54" spans="1:7" ht="15">
      <c r="A54" s="20">
        <v>3431</v>
      </c>
      <c r="B54" s="25" t="s">
        <v>40</v>
      </c>
      <c r="C54" s="26">
        <v>273.76</v>
      </c>
      <c r="D54" s="26">
        <v>300</v>
      </c>
      <c r="E54" s="26">
        <v>300</v>
      </c>
      <c r="F54" s="26">
        <v>271.88</v>
      </c>
      <c r="G54" s="23">
        <f>(F54/E54)*100</f>
        <v>90.62666666666667</v>
      </c>
    </row>
    <row r="55" spans="1:7" ht="15">
      <c r="A55" s="20">
        <v>3433</v>
      </c>
      <c r="B55" s="21" t="s">
        <v>41</v>
      </c>
      <c r="C55" s="26">
        <v>60.27</v>
      </c>
      <c r="D55" s="26">
        <v>300</v>
      </c>
      <c r="E55" s="26">
        <v>300</v>
      </c>
      <c r="F55" s="26">
        <v>164.71</v>
      </c>
      <c r="G55" s="23">
        <f>(F55/E55)*100</f>
        <v>54.903333333333336</v>
      </c>
    </row>
    <row r="56" spans="1:7" ht="15">
      <c r="A56" s="20"/>
      <c r="B56" s="18" t="s">
        <v>86</v>
      </c>
      <c r="C56" s="27">
        <v>790190.65</v>
      </c>
      <c r="D56" s="27">
        <v>842183.23</v>
      </c>
      <c r="E56" s="27">
        <v>889536.45</v>
      </c>
      <c r="F56" s="27">
        <v>886140.87</v>
      </c>
      <c r="G56" s="16">
        <f>(F56/E56)*100</f>
        <v>99.61827533880147</v>
      </c>
    </row>
    <row r="57" spans="1:7" ht="15">
      <c r="A57" s="58" t="s">
        <v>42</v>
      </c>
      <c r="B57" s="58"/>
      <c r="C57" s="58"/>
      <c r="D57" s="58"/>
      <c r="E57" s="58"/>
      <c r="F57" s="58"/>
      <c r="G57" s="58"/>
    </row>
    <row r="58" spans="1:7" ht="15">
      <c r="A58" s="28">
        <v>32321</v>
      </c>
      <c r="B58" s="29" t="s">
        <v>27</v>
      </c>
      <c r="C58" s="30">
        <v>0</v>
      </c>
      <c r="D58" s="30">
        <v>0</v>
      </c>
      <c r="E58" s="30">
        <v>16037.49</v>
      </c>
      <c r="F58" s="30">
        <v>16037.49</v>
      </c>
      <c r="G58" s="23">
        <v>100</v>
      </c>
    </row>
    <row r="59" spans="1:7" ht="15">
      <c r="A59" s="20">
        <v>42211</v>
      </c>
      <c r="B59" s="21" t="s">
        <v>43</v>
      </c>
      <c r="C59" s="26">
        <v>152992.19</v>
      </c>
      <c r="D59" s="26">
        <v>0</v>
      </c>
      <c r="E59" s="26">
        <v>0</v>
      </c>
      <c r="F59" s="26"/>
      <c r="G59" s="23">
        <v>100</v>
      </c>
    </row>
    <row r="60" spans="1:7" ht="15">
      <c r="A60" s="34"/>
      <c r="B60" s="45" t="s">
        <v>86</v>
      </c>
      <c r="C60" s="46">
        <v>152992.19</v>
      </c>
      <c r="D60" s="46"/>
      <c r="E60" s="46">
        <v>16037.49</v>
      </c>
      <c r="F60" s="46">
        <v>16037.49</v>
      </c>
      <c r="G60" s="47">
        <v>100</v>
      </c>
    </row>
    <row r="61" spans="1:7" ht="17.25" customHeight="1">
      <c r="A61" s="55" t="s">
        <v>58</v>
      </c>
      <c r="B61" s="56"/>
      <c r="C61" s="56"/>
      <c r="D61" s="56"/>
      <c r="E61" s="56"/>
      <c r="F61" s="56"/>
      <c r="G61" s="57"/>
    </row>
    <row r="62" spans="1:7" ht="17.25" customHeight="1">
      <c r="A62" s="34">
        <v>3211</v>
      </c>
      <c r="B62" s="35" t="s">
        <v>17</v>
      </c>
      <c r="C62" s="33"/>
      <c r="D62" s="33"/>
      <c r="E62" s="30">
        <v>2500</v>
      </c>
      <c r="F62" s="30">
        <v>0</v>
      </c>
      <c r="G62" s="37">
        <f>(F62/E62)*100</f>
        <v>0</v>
      </c>
    </row>
    <row r="63" spans="1:7" ht="17.25" customHeight="1">
      <c r="A63" s="34">
        <v>3221</v>
      </c>
      <c r="B63" s="35" t="s">
        <v>56</v>
      </c>
      <c r="C63" s="36">
        <v>1960.4</v>
      </c>
      <c r="D63" s="33"/>
      <c r="E63" s="30">
        <v>2500</v>
      </c>
      <c r="F63" s="30">
        <v>2500</v>
      </c>
      <c r="G63" s="30">
        <v>100</v>
      </c>
    </row>
    <row r="64" spans="1:7" ht="17.25" customHeight="1">
      <c r="A64" s="34">
        <v>3239</v>
      </c>
      <c r="B64" s="35" t="s">
        <v>34</v>
      </c>
      <c r="C64" s="36"/>
      <c r="D64" s="43"/>
      <c r="E64" s="30">
        <v>2000</v>
      </c>
      <c r="F64" s="30">
        <v>1787</v>
      </c>
      <c r="G64" s="30"/>
    </row>
    <row r="65" spans="1:7" ht="15">
      <c r="A65" s="20">
        <v>3299</v>
      </c>
      <c r="B65" s="21" t="s">
        <v>59</v>
      </c>
      <c r="C65" s="26">
        <v>9756.25</v>
      </c>
      <c r="D65" s="26">
        <v>0</v>
      </c>
      <c r="E65" s="26">
        <v>10500</v>
      </c>
      <c r="F65" s="26">
        <v>10482.41</v>
      </c>
      <c r="G65" s="23">
        <v>100</v>
      </c>
    </row>
    <row r="66" spans="1:7" ht="15">
      <c r="A66" s="20"/>
      <c r="B66" s="18" t="s">
        <v>86</v>
      </c>
      <c r="C66" s="27">
        <f>SUM(C63+C64+C65)</f>
        <v>11716.65</v>
      </c>
      <c r="D66" s="27"/>
      <c r="E66" s="27">
        <f>SUM(E62+E63+E64+E65)</f>
        <v>17500</v>
      </c>
      <c r="F66" s="27">
        <f>SUM(F63+F64+F65)</f>
        <v>14769.41</v>
      </c>
      <c r="G66" s="16">
        <v>84.4</v>
      </c>
    </row>
    <row r="67" spans="1:7" ht="15">
      <c r="A67" s="58" t="s">
        <v>44</v>
      </c>
      <c r="B67" s="58"/>
      <c r="C67" s="58"/>
      <c r="D67" s="58"/>
      <c r="E67" s="58"/>
      <c r="F67" s="58"/>
      <c r="G67" s="58"/>
    </row>
    <row r="68" spans="1:7" ht="15">
      <c r="A68" s="20">
        <v>3121</v>
      </c>
      <c r="B68" s="25" t="s">
        <v>45</v>
      </c>
      <c r="C68" s="26">
        <v>15305.59</v>
      </c>
      <c r="D68" s="26">
        <v>18305.59</v>
      </c>
      <c r="E68" s="26">
        <v>20305.59</v>
      </c>
      <c r="F68" s="26">
        <v>28990</v>
      </c>
      <c r="G68" s="23">
        <f aca="true" t="shared" si="2" ref="G68:G82">(F68/E68)*100</f>
        <v>142.76856767028193</v>
      </c>
    </row>
    <row r="69" spans="1:7" ht="15">
      <c r="A69" s="20">
        <v>3132</v>
      </c>
      <c r="B69" s="21" t="s">
        <v>0</v>
      </c>
      <c r="C69" s="26">
        <v>1900.38</v>
      </c>
      <c r="D69" s="26">
        <v>1900.38</v>
      </c>
      <c r="E69" s="26">
        <v>1900.38</v>
      </c>
      <c r="F69" s="26">
        <v>0</v>
      </c>
      <c r="G69" s="23">
        <f t="shared" si="2"/>
        <v>0</v>
      </c>
    </row>
    <row r="70" spans="1:7" ht="15">
      <c r="A70" s="20">
        <v>3211</v>
      </c>
      <c r="B70" s="21" t="s">
        <v>17</v>
      </c>
      <c r="C70" s="26">
        <v>0</v>
      </c>
      <c r="D70" s="26">
        <v>11000</v>
      </c>
      <c r="E70" s="26">
        <v>11000</v>
      </c>
      <c r="F70" s="26">
        <v>0</v>
      </c>
      <c r="G70" s="23">
        <f t="shared" si="2"/>
        <v>0</v>
      </c>
    </row>
    <row r="71" spans="1:7" ht="15">
      <c r="A71" s="20">
        <v>3212</v>
      </c>
      <c r="B71" s="25" t="s">
        <v>46</v>
      </c>
      <c r="C71" s="26">
        <f>-C72</f>
        <v>0</v>
      </c>
      <c r="D71" s="26">
        <v>0</v>
      </c>
      <c r="E71" s="26">
        <v>0</v>
      </c>
      <c r="F71" s="26">
        <v>0</v>
      </c>
      <c r="G71" s="23">
        <v>0</v>
      </c>
    </row>
    <row r="72" spans="1:7" ht="15">
      <c r="A72" s="20">
        <v>3213</v>
      </c>
      <c r="B72" s="21" t="s">
        <v>47</v>
      </c>
      <c r="C72" s="26">
        <v>0</v>
      </c>
      <c r="D72" s="26">
        <v>0</v>
      </c>
      <c r="E72" s="26">
        <v>0</v>
      </c>
      <c r="F72" s="26">
        <v>0</v>
      </c>
      <c r="G72" s="23">
        <v>0</v>
      </c>
    </row>
    <row r="73" spans="1:7" ht="15">
      <c r="A73" s="20">
        <v>32211</v>
      </c>
      <c r="B73" s="25" t="s">
        <v>20</v>
      </c>
      <c r="C73" s="26"/>
      <c r="D73" s="26">
        <v>0</v>
      </c>
      <c r="E73" s="26">
        <v>0</v>
      </c>
      <c r="F73" s="26">
        <v>0</v>
      </c>
      <c r="G73" s="23">
        <v>0</v>
      </c>
    </row>
    <row r="74" spans="1:7" ht="15">
      <c r="A74" s="20">
        <v>3222</v>
      </c>
      <c r="B74" s="21" t="s">
        <v>21</v>
      </c>
      <c r="C74" s="26"/>
      <c r="D74" s="26">
        <v>0</v>
      </c>
      <c r="E74" s="26">
        <v>0</v>
      </c>
      <c r="F74" s="26">
        <v>0</v>
      </c>
      <c r="G74" s="23">
        <v>0</v>
      </c>
    </row>
    <row r="75" spans="1:7" ht="15">
      <c r="A75" s="20">
        <v>3223</v>
      </c>
      <c r="B75" s="21" t="s">
        <v>22</v>
      </c>
      <c r="C75" s="26">
        <v>0</v>
      </c>
      <c r="D75" s="26">
        <v>1500</v>
      </c>
      <c r="E75" s="26">
        <v>3000</v>
      </c>
      <c r="F75" s="26">
        <v>0</v>
      </c>
      <c r="G75" s="23">
        <f t="shared" si="2"/>
        <v>0</v>
      </c>
    </row>
    <row r="76" spans="1:7" ht="15">
      <c r="A76" s="20">
        <v>3225</v>
      </c>
      <c r="B76" s="21" t="s">
        <v>24</v>
      </c>
      <c r="C76" s="26"/>
      <c r="D76" s="26">
        <v>0</v>
      </c>
      <c r="E76" s="26">
        <v>3000</v>
      </c>
      <c r="F76" s="26">
        <v>0</v>
      </c>
      <c r="G76" s="23">
        <f t="shared" si="2"/>
        <v>0</v>
      </c>
    </row>
    <row r="77" spans="1:7" ht="15">
      <c r="A77" s="20">
        <v>3227</v>
      </c>
      <c r="B77" s="21" t="s">
        <v>48</v>
      </c>
      <c r="C77" s="26"/>
      <c r="D77" s="26">
        <v>0</v>
      </c>
      <c r="E77" s="26">
        <v>0</v>
      </c>
      <c r="F77" s="26">
        <v>0</v>
      </c>
      <c r="G77" s="23">
        <v>0</v>
      </c>
    </row>
    <row r="78" spans="1:7" ht="15">
      <c r="A78" s="20">
        <v>3231</v>
      </c>
      <c r="B78" s="21" t="s">
        <v>55</v>
      </c>
      <c r="C78" s="26">
        <v>0</v>
      </c>
      <c r="D78" s="26">
        <v>0</v>
      </c>
      <c r="E78" s="26">
        <v>0</v>
      </c>
      <c r="F78" s="26">
        <v>0</v>
      </c>
      <c r="G78" s="23">
        <v>0</v>
      </c>
    </row>
    <row r="79" spans="1:7" ht="15">
      <c r="A79" s="20">
        <v>3232</v>
      </c>
      <c r="B79" s="32" t="s">
        <v>27</v>
      </c>
      <c r="C79" s="26">
        <v>9750</v>
      </c>
      <c r="D79" s="26">
        <v>15795</v>
      </c>
      <c r="E79" s="26">
        <v>15795</v>
      </c>
      <c r="F79" s="26">
        <v>0</v>
      </c>
      <c r="G79" s="23">
        <v>0</v>
      </c>
    </row>
    <row r="80" spans="1:7" ht="15">
      <c r="A80" s="20">
        <v>3234</v>
      </c>
      <c r="B80" s="21" t="s">
        <v>29</v>
      </c>
      <c r="C80" s="26">
        <v>0</v>
      </c>
      <c r="D80" s="26">
        <v>2000</v>
      </c>
      <c r="E80" s="26">
        <v>2000</v>
      </c>
      <c r="F80" s="26">
        <v>0</v>
      </c>
      <c r="G80" s="23">
        <f t="shared" si="2"/>
        <v>0</v>
      </c>
    </row>
    <row r="81" spans="1:7" ht="15">
      <c r="A81" s="20">
        <v>3235</v>
      </c>
      <c r="B81" s="21" t="s">
        <v>30</v>
      </c>
      <c r="C81" s="26">
        <v>0</v>
      </c>
      <c r="D81" s="26">
        <v>2000</v>
      </c>
      <c r="E81" s="26">
        <v>2000</v>
      </c>
      <c r="F81" s="26">
        <v>0</v>
      </c>
      <c r="G81" s="23">
        <f t="shared" si="2"/>
        <v>0</v>
      </c>
    </row>
    <row r="82" spans="1:7" ht="15">
      <c r="A82" s="20">
        <v>3236</v>
      </c>
      <c r="B82" s="21" t="s">
        <v>31</v>
      </c>
      <c r="C82" s="26"/>
      <c r="D82" s="26"/>
      <c r="E82" s="26">
        <v>1280</v>
      </c>
      <c r="F82" s="26">
        <v>6380</v>
      </c>
      <c r="G82" s="23">
        <f t="shared" si="2"/>
        <v>498.4375</v>
      </c>
    </row>
    <row r="83" spans="1:7" ht="15">
      <c r="A83" s="20">
        <v>3237</v>
      </c>
      <c r="B83" s="21" t="s">
        <v>32</v>
      </c>
      <c r="C83" s="26">
        <v>0</v>
      </c>
      <c r="D83" s="26">
        <v>0</v>
      </c>
      <c r="E83" s="26">
        <v>0</v>
      </c>
      <c r="F83" s="26">
        <v>5541.24</v>
      </c>
      <c r="G83" s="23">
        <v>0</v>
      </c>
    </row>
    <row r="84" spans="1:7" ht="15">
      <c r="A84" s="20">
        <v>3239</v>
      </c>
      <c r="B84" s="21" t="s">
        <v>34</v>
      </c>
      <c r="C84" s="26">
        <v>0</v>
      </c>
      <c r="D84" s="26">
        <v>0</v>
      </c>
      <c r="E84" s="26">
        <v>0</v>
      </c>
      <c r="F84" s="26">
        <v>0</v>
      </c>
      <c r="G84" s="23">
        <v>0</v>
      </c>
    </row>
    <row r="85" spans="1:7" ht="15">
      <c r="A85" s="20">
        <v>3241</v>
      </c>
      <c r="B85" s="25" t="s">
        <v>49</v>
      </c>
      <c r="C85" s="26"/>
      <c r="D85" s="26">
        <v>0</v>
      </c>
      <c r="E85" s="26">
        <v>0</v>
      </c>
      <c r="F85" s="26">
        <v>0</v>
      </c>
      <c r="G85" s="23">
        <v>0</v>
      </c>
    </row>
    <row r="86" spans="1:7" ht="15">
      <c r="A86" s="20">
        <v>3292</v>
      </c>
      <c r="B86" s="21" t="s">
        <v>35</v>
      </c>
      <c r="C86" s="26"/>
      <c r="D86" s="26">
        <v>0</v>
      </c>
      <c r="E86" s="26">
        <v>0</v>
      </c>
      <c r="F86" s="26">
        <v>0</v>
      </c>
      <c r="G86" s="23">
        <v>0</v>
      </c>
    </row>
    <row r="87" spans="1:7" ht="15">
      <c r="A87" s="20">
        <v>3293</v>
      </c>
      <c r="B87" s="21" t="s">
        <v>36</v>
      </c>
      <c r="C87" s="26">
        <v>0</v>
      </c>
      <c r="D87" s="26">
        <v>2000</v>
      </c>
      <c r="E87" s="26">
        <v>2000</v>
      </c>
      <c r="F87" s="26">
        <v>4816</v>
      </c>
      <c r="G87" s="23">
        <v>0</v>
      </c>
    </row>
    <row r="88" spans="1:7" ht="15">
      <c r="A88" s="20">
        <v>32999</v>
      </c>
      <c r="B88" s="25" t="s">
        <v>5</v>
      </c>
      <c r="C88" s="26">
        <v>1188</v>
      </c>
      <c r="D88" s="26">
        <v>53000</v>
      </c>
      <c r="E88" s="26">
        <v>83731.06</v>
      </c>
      <c r="F88" s="26">
        <v>9170.6</v>
      </c>
      <c r="G88" s="23">
        <v>0</v>
      </c>
    </row>
    <row r="89" spans="1:7" ht="15">
      <c r="A89" s="20">
        <v>3434</v>
      </c>
      <c r="B89" s="25" t="s">
        <v>73</v>
      </c>
      <c r="C89" s="26">
        <v>6314.36</v>
      </c>
      <c r="D89" s="26">
        <v>7500</v>
      </c>
      <c r="E89" s="26">
        <v>7500</v>
      </c>
      <c r="F89" s="26">
        <v>8743.39</v>
      </c>
      <c r="G89" s="23">
        <v>116.58</v>
      </c>
    </row>
    <row r="90" spans="1:7" ht="15">
      <c r="A90" s="20">
        <v>42219</v>
      </c>
      <c r="B90" s="21" t="s">
        <v>43</v>
      </c>
      <c r="C90" s="26"/>
      <c r="D90" s="26">
        <v>14500</v>
      </c>
      <c r="E90" s="26">
        <v>31500</v>
      </c>
      <c r="F90" s="26">
        <v>0</v>
      </c>
      <c r="G90" s="23">
        <f>(F90/E90)*100</f>
        <v>0</v>
      </c>
    </row>
    <row r="91" spans="1:7" ht="15">
      <c r="A91" s="20">
        <v>42229</v>
      </c>
      <c r="B91" s="25" t="s">
        <v>64</v>
      </c>
      <c r="C91" s="26"/>
      <c r="D91" s="26">
        <v>0</v>
      </c>
      <c r="E91" s="26">
        <v>0</v>
      </c>
      <c r="F91" s="26">
        <v>0</v>
      </c>
      <c r="G91" s="23">
        <v>0</v>
      </c>
    </row>
    <row r="92" spans="1:7" ht="15">
      <c r="A92" s="20">
        <v>42239</v>
      </c>
      <c r="B92" s="25" t="s">
        <v>50</v>
      </c>
      <c r="C92" s="26">
        <v>0</v>
      </c>
      <c r="D92" s="26">
        <v>0</v>
      </c>
      <c r="E92" s="26">
        <v>0</v>
      </c>
      <c r="F92" s="26">
        <v>0</v>
      </c>
      <c r="G92" s="23">
        <v>0</v>
      </c>
    </row>
    <row r="93" spans="1:7" ht="15">
      <c r="A93" s="20">
        <v>4227</v>
      </c>
      <c r="B93" s="25" t="s">
        <v>51</v>
      </c>
      <c r="C93" s="26"/>
      <c r="D93" s="26">
        <v>0</v>
      </c>
      <c r="E93" s="26">
        <v>0</v>
      </c>
      <c r="F93" s="26">
        <v>0</v>
      </c>
      <c r="G93" s="23">
        <v>0</v>
      </c>
    </row>
    <row r="94" spans="1:7" ht="15">
      <c r="A94" s="20">
        <v>42411</v>
      </c>
      <c r="B94" s="21" t="s">
        <v>52</v>
      </c>
      <c r="C94" s="26">
        <v>4454.15</v>
      </c>
      <c r="D94" s="26">
        <v>1500</v>
      </c>
      <c r="E94" s="26">
        <v>5000</v>
      </c>
      <c r="F94" s="26">
        <v>5000.01</v>
      </c>
      <c r="G94" s="23">
        <v>100</v>
      </c>
    </row>
    <row r="95" spans="1:7" ht="15">
      <c r="A95" s="20">
        <v>31113</v>
      </c>
      <c r="B95" s="21" t="s">
        <v>74</v>
      </c>
      <c r="C95" s="26"/>
      <c r="D95" s="26">
        <v>53210</v>
      </c>
      <c r="E95" s="26">
        <v>53210</v>
      </c>
      <c r="F95" s="26">
        <v>72446.13</v>
      </c>
      <c r="G95" s="23">
        <v>136.15</v>
      </c>
    </row>
    <row r="96" spans="1:7" ht="15">
      <c r="A96" s="20">
        <v>3236</v>
      </c>
      <c r="B96" s="21" t="s">
        <v>75</v>
      </c>
      <c r="C96" s="26"/>
      <c r="D96" s="26"/>
      <c r="E96" s="26"/>
      <c r="F96" s="26"/>
      <c r="G96" s="23"/>
    </row>
    <row r="97" spans="1:7" ht="15">
      <c r="A97" s="34"/>
      <c r="B97" s="45" t="s">
        <v>86</v>
      </c>
      <c r="C97" s="46">
        <f>SUM(C68+C69+C79+C88+C89+C94)</f>
        <v>38912.48</v>
      </c>
      <c r="D97" s="46">
        <f>SUM(D68+D69+D70+D75+D79+D80+D81+D87+D88+D89+D90+D94+D95)</f>
        <v>184210.97</v>
      </c>
      <c r="E97" s="46">
        <f>SUM(E68+E69+E70+E75+E76+E79+E80+E81+E82+E87+E88+E89+E90+E94+E95)</f>
        <v>243222.03</v>
      </c>
      <c r="F97" s="46">
        <f>SUM(F68+F82+F83+F87+F88+F89+F94+F95)</f>
        <v>141087.37</v>
      </c>
      <c r="G97" s="47">
        <v>58.01</v>
      </c>
    </row>
    <row r="98" spans="1:7" ht="15">
      <c r="A98" s="55" t="s">
        <v>53</v>
      </c>
      <c r="B98" s="56"/>
      <c r="C98" s="56"/>
      <c r="D98" s="56"/>
      <c r="E98" s="56"/>
      <c r="F98" s="56"/>
      <c r="G98" s="57"/>
    </row>
    <row r="99" spans="1:7" ht="15">
      <c r="A99" s="28">
        <v>37219</v>
      </c>
      <c r="B99" s="31" t="s">
        <v>54</v>
      </c>
      <c r="C99" s="30">
        <v>18506.6</v>
      </c>
      <c r="D99" s="30">
        <v>0</v>
      </c>
      <c r="E99" s="30">
        <v>16103.65</v>
      </c>
      <c r="F99" s="30">
        <v>16103.65</v>
      </c>
      <c r="G99" s="23">
        <v>100</v>
      </c>
    </row>
    <row r="100" spans="1:7" ht="15">
      <c r="A100" s="48"/>
      <c r="B100" s="49" t="s">
        <v>86</v>
      </c>
      <c r="C100" s="50">
        <v>18506.6</v>
      </c>
      <c r="D100" s="50">
        <v>0</v>
      </c>
      <c r="E100" s="50">
        <v>16103.65</v>
      </c>
      <c r="F100" s="51">
        <v>16103.65</v>
      </c>
      <c r="G100" s="16">
        <v>100</v>
      </c>
    </row>
    <row r="101" spans="1:7" ht="15">
      <c r="A101" s="55" t="s">
        <v>77</v>
      </c>
      <c r="B101" s="56"/>
      <c r="C101" s="56"/>
      <c r="D101" s="56"/>
      <c r="E101" s="56"/>
      <c r="F101" s="57"/>
      <c r="G101" s="23">
        <v>0</v>
      </c>
    </row>
    <row r="102" spans="1:7" ht="15">
      <c r="A102" s="20">
        <v>32912</v>
      </c>
      <c r="B102" s="21" t="s">
        <v>76</v>
      </c>
      <c r="C102" s="26">
        <v>5827.65</v>
      </c>
      <c r="D102" s="26">
        <v>0</v>
      </c>
      <c r="E102" s="26">
        <v>5288.87</v>
      </c>
      <c r="F102" s="26">
        <v>5488.87</v>
      </c>
      <c r="G102" s="23">
        <v>103.78</v>
      </c>
    </row>
    <row r="103" spans="1:7" ht="15">
      <c r="A103" s="34">
        <v>32999</v>
      </c>
      <c r="B103" s="38" t="s">
        <v>59</v>
      </c>
      <c r="C103" s="39">
        <v>200</v>
      </c>
      <c r="D103" s="39"/>
      <c r="E103" s="39">
        <v>2103</v>
      </c>
      <c r="F103" s="40">
        <v>2103</v>
      </c>
      <c r="G103" s="23">
        <v>2103</v>
      </c>
    </row>
    <row r="104" spans="1:7" ht="15">
      <c r="A104" s="34"/>
      <c r="B104" s="45" t="s">
        <v>86</v>
      </c>
      <c r="C104" s="46">
        <f>SUM(C102+C103)</f>
        <v>6027.65</v>
      </c>
      <c r="D104" s="46"/>
      <c r="E104" s="46">
        <f>SUM(E102+E103)</f>
        <v>7391.87</v>
      </c>
      <c r="F104" s="52">
        <f>SUM(F102+F103)</f>
        <v>7591.87</v>
      </c>
      <c r="G104" s="16">
        <v>102.71</v>
      </c>
    </row>
    <row r="105" spans="1:7" ht="15">
      <c r="A105" s="55" t="s">
        <v>78</v>
      </c>
      <c r="B105" s="56"/>
      <c r="C105" s="56"/>
      <c r="D105" s="56"/>
      <c r="E105" s="56"/>
      <c r="F105" s="57"/>
      <c r="G105" s="23">
        <v>0</v>
      </c>
    </row>
    <row r="106" spans="1:7" ht="15">
      <c r="A106" s="20">
        <v>42411</v>
      </c>
      <c r="B106" s="21" t="s">
        <v>54</v>
      </c>
      <c r="C106" s="26">
        <v>2036</v>
      </c>
      <c r="D106" s="26">
        <v>0</v>
      </c>
      <c r="E106" s="26">
        <v>0</v>
      </c>
      <c r="F106" s="26">
        <v>0</v>
      </c>
      <c r="G106" s="23">
        <v>0</v>
      </c>
    </row>
    <row r="107" spans="1:7" ht="15">
      <c r="A107" s="34"/>
      <c r="B107" s="45" t="s">
        <v>86</v>
      </c>
      <c r="C107" s="46">
        <v>2036</v>
      </c>
      <c r="D107" s="46"/>
      <c r="E107" s="46"/>
      <c r="F107" s="46"/>
      <c r="G107" s="47"/>
    </row>
    <row r="108" spans="1:7" ht="15">
      <c r="A108" s="55" t="s">
        <v>79</v>
      </c>
      <c r="B108" s="56"/>
      <c r="C108" s="56"/>
      <c r="D108" s="56"/>
      <c r="E108" s="56"/>
      <c r="F108" s="56"/>
      <c r="G108" s="57"/>
    </row>
    <row r="109" spans="1:7" ht="15">
      <c r="A109" s="28">
        <v>3113</v>
      </c>
      <c r="B109" s="31" t="s">
        <v>80</v>
      </c>
      <c r="C109" s="30">
        <v>0</v>
      </c>
      <c r="D109" s="30">
        <v>137009.34</v>
      </c>
      <c r="E109" s="30">
        <v>137009.34</v>
      </c>
      <c r="F109" s="30">
        <v>0</v>
      </c>
      <c r="G109" s="23">
        <f>(F109/E109)*100</f>
        <v>0</v>
      </c>
    </row>
    <row r="110" spans="1:7" ht="15">
      <c r="A110" s="20">
        <v>3211</v>
      </c>
      <c r="B110" s="25" t="s">
        <v>57</v>
      </c>
      <c r="C110" s="26">
        <v>2368</v>
      </c>
      <c r="D110" s="26">
        <v>6000</v>
      </c>
      <c r="E110" s="26">
        <v>12000</v>
      </c>
      <c r="F110" s="26">
        <v>11847.72</v>
      </c>
      <c r="G110" s="23">
        <f>(F110/E110)*100</f>
        <v>98.731</v>
      </c>
    </row>
    <row r="111" spans="1:7" ht="15">
      <c r="A111" s="28">
        <v>32999</v>
      </c>
      <c r="B111" s="31" t="s">
        <v>5</v>
      </c>
      <c r="C111" s="30">
        <v>0</v>
      </c>
      <c r="D111" s="30">
        <v>20551.4</v>
      </c>
      <c r="E111" s="30">
        <v>20551.4</v>
      </c>
      <c r="F111" s="30">
        <v>10508.71</v>
      </c>
      <c r="G111" s="23">
        <f>(F111/E111)*100</f>
        <v>51.13379137187734</v>
      </c>
    </row>
    <row r="112" spans="1:7" ht="15">
      <c r="A112" s="48"/>
      <c r="B112" s="49" t="s">
        <v>86</v>
      </c>
      <c r="C112" s="50">
        <v>2368</v>
      </c>
      <c r="D112" s="50">
        <f>SUM(D109+D110+D111)</f>
        <v>163560.74</v>
      </c>
      <c r="E112" s="50">
        <f>SUM(E109+E110+E111)</f>
        <v>169560.74</v>
      </c>
      <c r="F112" s="50">
        <f>SUM(F110+F111)</f>
        <v>22356.43</v>
      </c>
      <c r="G112" s="47">
        <v>13.18</v>
      </c>
    </row>
    <row r="113" spans="1:7" ht="15">
      <c r="A113" s="55" t="s">
        <v>81</v>
      </c>
      <c r="B113" s="56"/>
      <c r="C113" s="56"/>
      <c r="D113" s="56"/>
      <c r="E113" s="56"/>
      <c r="F113" s="56"/>
      <c r="G113" s="57"/>
    </row>
    <row r="114" spans="1:7" ht="15">
      <c r="A114" s="28">
        <v>42242</v>
      </c>
      <c r="B114" s="31" t="s">
        <v>82</v>
      </c>
      <c r="C114" s="30">
        <v>0</v>
      </c>
      <c r="D114" s="30">
        <v>821800</v>
      </c>
      <c r="E114" s="30">
        <v>821800</v>
      </c>
      <c r="F114" s="30">
        <v>801247.79</v>
      </c>
      <c r="G114" s="23">
        <f>(F114/E114)*100</f>
        <v>97.49912265758093</v>
      </c>
    </row>
    <row r="115" spans="1:7" ht="15">
      <c r="A115" s="59" t="s">
        <v>87</v>
      </c>
      <c r="B115" s="59"/>
      <c r="C115" s="26"/>
      <c r="D115" s="27">
        <v>821800</v>
      </c>
      <c r="E115" s="27">
        <v>821800</v>
      </c>
      <c r="F115" s="27">
        <v>801247.79</v>
      </c>
      <c r="G115" s="16">
        <v>97.5</v>
      </c>
    </row>
    <row r="116" spans="1:2" ht="15">
      <c r="A116" s="44"/>
      <c r="B116" s="44"/>
    </row>
    <row r="119" spans="1:5" ht="15">
      <c r="A119" s="3" t="s">
        <v>84</v>
      </c>
      <c r="E119" s="5" t="s">
        <v>65</v>
      </c>
    </row>
    <row r="120" ht="30">
      <c r="E120" s="5" t="s">
        <v>85</v>
      </c>
    </row>
    <row r="122" spans="1:2" ht="15">
      <c r="A122" s="53"/>
      <c r="B122" s="53"/>
    </row>
  </sheetData>
  <sheetProtection/>
  <mergeCells count="13">
    <mergeCell ref="A98:G98"/>
    <mergeCell ref="A108:G108"/>
    <mergeCell ref="A113:G113"/>
    <mergeCell ref="A122:B122"/>
    <mergeCell ref="A7:G7"/>
    <mergeCell ref="A101:F101"/>
    <mergeCell ref="A105:F105"/>
    <mergeCell ref="A61:G61"/>
    <mergeCell ref="A10:G10"/>
    <mergeCell ref="A22:G22"/>
    <mergeCell ref="A115:B115"/>
    <mergeCell ref="A57:G57"/>
    <mergeCell ref="A67:G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Racunalo</cp:lastModifiedBy>
  <cp:lastPrinted>2022-03-21T10:48:45Z</cp:lastPrinted>
  <dcterms:created xsi:type="dcterms:W3CDTF">2013-09-11T11:00:21Z</dcterms:created>
  <dcterms:modified xsi:type="dcterms:W3CDTF">2023-03-30T09:25:33Z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